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45DA2758-CBA4-41C4-9030-EE12E230D066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region_name">[1]Титульный!$AD$11</definedName>
    <definedName name="REGULATION_METHODS">[1]Титульный!$AD$62</definedName>
    <definedName name="_xlnm.Print_Area" localSheetId="0">Лист1!$A$1:$M$91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9" i="1" s="1"/>
  <c r="B65" i="1"/>
  <c r="C58" i="1" a="1"/>
  <c r="C58" i="1" s="1"/>
  <c r="C57" i="1" s="1" a="1"/>
  <c r="C57" i="1" s="1"/>
  <c r="B52" i="1"/>
  <c r="B50" i="1"/>
  <c r="C46" i="1" a="1"/>
  <c r="C46" i="1" s="1"/>
  <c r="C45" i="1" a="1"/>
  <c r="C45" i="1" s="1"/>
  <c r="B27" i="1"/>
  <c r="B28" i="1" s="1"/>
  <c r="B29" i="1" s="1"/>
  <c r="B26" i="1"/>
  <c r="B25" i="1"/>
  <c r="C22" i="1" a="1"/>
  <c r="C22" i="1" s="1"/>
  <c r="B24" i="1" s="1" a="1"/>
  <c r="B24" i="1" s="1"/>
  <c r="B22" i="1"/>
  <c r="B23" i="1" s="1"/>
  <c r="B20" i="1"/>
  <c r="B19" i="1"/>
  <c r="B17" i="1"/>
  <c r="B16" i="1"/>
  <c r="B18" i="1" s="1"/>
  <c r="B47" i="1" l="1"/>
  <c r="B60" i="1" s="1"/>
  <c r="B61" i="1" s="1"/>
  <c r="B46" i="1"/>
  <c r="B49" i="1"/>
  <c r="B51" i="1"/>
  <c r="B66" i="1" s="1"/>
  <c r="B67" i="1" s="1"/>
  <c r="B48" i="1" l="1"/>
  <c r="B62" i="1" s="1"/>
  <c r="B63" i="1"/>
  <c r="B64" i="1" s="1"/>
  <c r="B58" i="1"/>
  <c r="B59" i="1" s="1"/>
  <c r="B45" i="1"/>
  <c r="B57" i="1" s="1"/>
</calcChain>
</file>

<file path=xl/sharedStrings.xml><?xml version="1.0" encoding="utf-8"?>
<sst xmlns="http://schemas.openxmlformats.org/spreadsheetml/2006/main" count="206" uniqueCount="94">
  <si>
    <t>Приложение № 2</t>
  </si>
  <si>
    <t>к решению правления</t>
  </si>
  <si>
    <t>РСТ Кировской области</t>
  </si>
  <si>
    <t>от_____________№____________</t>
  </si>
  <si>
    <t>Приложение № 3</t>
  </si>
  <si>
    <t>от 25.09.2024 № 33/17-кс-2025</t>
  </si>
  <si>
    <t>Производственная программа в сфере холодного водоснабжения администрации Свечинского муниципального округа Кировской области на 2025-2029 годы</t>
  </si>
  <si>
    <t>Раздел 1. Паспорт производственной программы</t>
  </si>
  <si>
    <t xml:space="preserve">Регулируемая организация </t>
  </si>
  <si>
    <t>Администрация Свечинского муниципального округа</t>
  </si>
  <si>
    <t>Местонахождение</t>
  </si>
  <si>
    <t>Октябрьская ул., д. 20, пгт Свеча, Свечинский муниципальный округ, Кировская область, 612040</t>
  </si>
  <si>
    <t>Уполномоченный орган регулирования</t>
  </si>
  <si>
    <t>Региональная служба по тарифам Кировской области</t>
  </si>
  <si>
    <t>г. Киров, ул.Всесвятская, д.23</t>
  </si>
  <si>
    <t>Период реализации производственной программы</t>
  </si>
  <si>
    <t>с 01.01.2025 по 31.12.2029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</si>
  <si>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</si>
  <si>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</si>
  <si>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</si>
  <si>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</si>
  <si>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</si>
  <si>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2025 год</t>
  </si>
  <si>
    <t>2026 год</t>
  </si>
  <si>
    <t>2027 год</t>
  </si>
  <si>
    <t>2028 год</t>
  </si>
  <si>
    <t>2029 год</t>
  </si>
  <si>
    <t>Текущий и капитальный ремонт и обслуживание объектов централизованной системы водоснабжения за счет тарифных источников</t>
  </si>
  <si>
    <t>тыс.руб.</t>
  </si>
  <si>
    <t>Зарплата ОПП+цех+рем, отчисления ОПП+цех+рем, сырье и основные материалы, ремонт, услуги</t>
  </si>
  <si>
    <t>2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</si>
  <si>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</si>
  <si>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Контроль качества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</si>
  <si>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</si>
  <si>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</si>
  <si>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</si>
  <si>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</si>
  <si>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</si>
  <si>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</si>
  <si>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3.1</t>
  </si>
  <si>
    <t>- населению</t>
  </si>
  <si>
    <t>3.2</t>
  </si>
  <si>
    <t xml:space="preserve">- бюджетным организациям </t>
  </si>
  <si>
    <t>3.3</t>
  </si>
  <si>
    <t>- прочим потребителям, в т.ч. подразделениям предприятия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</si>
  <si>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</si>
  <si>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</si>
  <si>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2026 год*</t>
  </si>
  <si>
    <t>2027 год*</t>
  </si>
  <si>
    <t>2028 год*</t>
  </si>
  <si>
    <t>2029 год*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</si>
  <si>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</si>
  <si>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</si>
  <si>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</si>
  <si>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 xml:space="preserve">  - операционные расходы</t>
  </si>
  <si>
    <t>1.2</t>
  </si>
  <si>
    <t xml:space="preserve">  - расходы на энергетические ресурсы</t>
  </si>
  <si>
    <t xml:space="preserve">   * финансовые потребности на 2025-2028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</si>
  <si>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</si>
  <si>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</si>
  <si>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</si>
  <si>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</si>
  <si>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</si>
  <si>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</si>
  <si>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%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</si>
  <si>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</si>
  <si>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</si>
  <si>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</si>
  <si>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</si>
  <si>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</si>
  <si>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</si>
  <si>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</si>
  <si>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</si>
  <si>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</si>
  <si>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</si>
  <si>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</si>
  <si>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-</t>
  </si>
  <si>
    <t>3</t>
  </si>
  <si>
    <t>Раздел 8. Отчет об исполнении производственной программы за истекший период регулирования</t>
  </si>
  <si>
    <t>План 
на 2023 год</t>
  </si>
  <si>
    <t>Факт
 за 2023 год</t>
  </si>
  <si>
    <t>План 
на 2024 год</t>
  </si>
  <si>
    <t>Факт
 за 2024 год</t>
  </si>
  <si>
    <t>Примечание</t>
  </si>
  <si>
    <t>Финансовые потребности за счет тарифных источников, в том числе:</t>
  </si>
  <si>
    <t>Операционные расходы, в том числе:</t>
  </si>
  <si>
    <t>Расходы на энергетические ресурсы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</si>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</sst>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</fills>
  <borders count="2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1">
    <xf numFmtId="0" fontId="0" fillId="0" borderId="0"/>
    <xf numFmtId="0" fontId="3" fillId="0" borderId="1" applyFill="0">
      <alignment horizontal="center" vertical="center" wrapText="1"/>
    </xf>
    <xf numFmtId="0" fontId="3" fillId="0" borderId="1" applyFill="0">
      <alignment horizontal="center" vertical="center"/>
    </xf>
    <xf numFmtId="0" fontId="3" fillId="0" borderId="4" applyFill="0">
      <alignment horizontal="right" vertical="center" wrapText="1" indent="1"/>
    </xf>
    <xf numFmtId="0" fontId="3" fillId="0" borderId="5" applyFill="0">
      <alignment horizontal="right" vertical="center" wrapText="1" indent="1"/>
    </xf>
    <xf numFmtId="0" fontId="6" fillId="0" borderId="6" applyFill="0">
      <alignment horizontal="center" vertical="center" wrapText="1"/>
    </xf>
    <xf numFmtId="0" fontId="6" fillId="0" borderId="4" applyFill="0">
      <alignment horizontal="right" vertical="center" wrapText="1" indent="1"/>
    </xf>
    <xf numFmtId="0" fontId="6" fillId="0" borderId="5" applyFill="0">
      <alignment horizontal="right" vertical="center" wrapText="1" indent="1"/>
    </xf>
    <xf numFmtId="0" fontId="6" fillId="0" borderId="7" applyFill="0">
      <alignment horizontal="center" vertical="center"/>
    </xf>
    <xf numFmtId="0" fontId="6" fillId="0" borderId="0" applyFill="0" applyBorder="0"/>
    <xf numFmtId="0" fontId="6" fillId="0" borderId="4" applyFill="0">
      <alignment horizontal="center" vertical="center" wrapText="1"/>
    </xf>
    <xf numFmtId="0" fontId="6" fillId="0" borderId="10" applyFill="0">
      <alignment horizontal="center" vertical="center" wrapText="1"/>
    </xf>
    <xf numFmtId="0" fontId="6" fillId="0" borderId="11" applyFill="0">
      <alignment horizontal="center" vertical="center" wrapText="1"/>
    </xf>
    <xf numFmtId="0" fontId="6" fillId="0" borderId="12" applyFill="0">
      <alignment horizontal="center" vertical="center" wrapText="1"/>
    </xf>
    <xf numFmtId="0" fontId="6" fillId="0" borderId="5" applyFill="0">
      <alignment horizontal="center" vertical="center" wrapText="1"/>
    </xf>
    <xf numFmtId="0" fontId="6" fillId="0" borderId="13" applyFill="0">
      <alignment horizontal="center" vertical="center" wrapText="1"/>
    </xf>
    <xf numFmtId="0" fontId="6" fillId="0" borderId="14" applyFill="0">
      <alignment horizontal="center" vertical="center" wrapText="1"/>
    </xf>
    <xf numFmtId="0" fontId="6" fillId="0" borderId="7" applyFill="0">
      <alignment horizontal="center" vertical="center" wrapText="1"/>
    </xf>
    <xf numFmtId="0" fontId="6" fillId="0" borderId="15" applyFill="0">
      <alignment vertical="center"/>
    </xf>
    <xf numFmtId="49" fontId="6" fillId="0" borderId="4" applyFill="0">
      <alignment horizontal="center" vertical="center" wrapText="1"/>
    </xf>
    <xf numFmtId="0" fontId="6" fillId="0" borderId="5" applyFill="0">
      <alignment horizontal="left" vertical="center" wrapText="1"/>
    </xf>
    <xf numFmtId="0" fontId="6" fillId="0" borderId="4" applyFill="0">
      <alignment horizontal="center" vertical="center"/>
    </xf>
    <xf numFmtId="4" fontId="6" fillId="3" borderId="4">
      <alignment vertical="center" wrapText="1"/>
    </xf>
    <xf numFmtId="4" fontId="6" fillId="3" borderId="5">
      <alignment vertical="center" wrapText="1"/>
    </xf>
    <xf numFmtId="0" fontId="6" fillId="0" borderId="1" applyFill="0">
      <alignment horizontal="left" vertical="center" wrapText="1"/>
    </xf>
    <xf numFmtId="0" fontId="6" fillId="0" borderId="10" applyFill="0">
      <alignment horizontal="center" vertical="center"/>
    </xf>
    <xf numFmtId="0" fontId="6" fillId="0" borderId="11" applyFill="0">
      <alignment horizontal="center" vertical="center"/>
    </xf>
    <xf numFmtId="0" fontId="6" fillId="0" borderId="13" applyFill="0">
      <alignment horizontal="center" vertical="center"/>
    </xf>
    <xf numFmtId="0" fontId="6" fillId="0" borderId="14" applyFill="0">
      <alignment horizontal="center" vertical="center"/>
    </xf>
    <xf numFmtId="0" fontId="7" fillId="0" borderId="4" applyFill="0">
      <alignment horizontal="center"/>
    </xf>
    <xf numFmtId="0" fontId="6" fillId="0" borderId="5" applyFill="0">
      <alignment horizontal="left" vertical="center" wrapText="1" indent="1"/>
    </xf>
    <xf numFmtId="0" fontId="6" fillId="0" borderId="1" applyFill="0">
      <alignment horizontal="left" vertical="center" wrapText="1" indent="1"/>
    </xf>
    <xf numFmtId="0" fontId="3" fillId="0" borderId="1" applyFill="0">
      <alignment horizontal="left" vertical="center" indent="1"/>
    </xf>
    <xf numFmtId="0" fontId="6" fillId="0" borderId="1" applyFill="0">
      <alignment horizontal="center" vertical="center" wrapText="1"/>
    </xf>
    <xf numFmtId="0" fontId="6" fillId="0" borderId="12" applyFill="0">
      <alignment horizontal="center" vertical="center"/>
    </xf>
    <xf numFmtId="0" fontId="6" fillId="0" borderId="5" applyFill="0">
      <alignment horizontal="left" vertical="center"/>
    </xf>
    <xf numFmtId="0" fontId="6" fillId="0" borderId="1" applyFill="0">
      <alignment horizontal="left" vertical="center"/>
    </xf>
    <xf numFmtId="0" fontId="6" fillId="0" borderId="15" applyFill="0"/>
    <xf numFmtId="49" fontId="6" fillId="0" borderId="4" applyFill="0">
      <alignment horizontal="center" vertical="center"/>
    </xf>
    <xf numFmtId="164" fontId="6" fillId="0" borderId="7" applyFill="0">
      <alignment horizontal="center" vertical="center"/>
    </xf>
    <xf numFmtId="4" fontId="6" fillId="3" borderId="4">
      <alignment horizontal="right" vertical="center" wrapText="1"/>
    </xf>
    <xf numFmtId="164" fontId="6" fillId="0" borderId="4" applyFill="0">
      <alignment horizontal="center" vertical="center"/>
    </xf>
    <xf numFmtId="0" fontId="6" fillId="0" borderId="24" applyFill="0">
      <alignment horizontal="left" vertical="center"/>
    </xf>
    <xf numFmtId="0" fontId="6" fillId="0" borderId="5" applyFill="0">
      <alignment horizontal="left" wrapText="1" indent="1"/>
    </xf>
    <xf numFmtId="0" fontId="6" fillId="0" borderId="24" applyFill="0">
      <alignment horizontal="left" wrapText="1" indent="1"/>
    </xf>
    <xf numFmtId="0" fontId="6" fillId="0" borderId="4" applyFill="0">
      <alignment horizontal="left" vertical="center" wrapText="1"/>
    </xf>
    <xf numFmtId="4" fontId="6" fillId="0" borderId="4" applyFill="0">
      <alignment horizontal="right" vertical="center"/>
    </xf>
    <xf numFmtId="0" fontId="6" fillId="0" borderId="4" applyFill="0">
      <alignment horizontal="left" vertical="center" wrapText="1" indent="1"/>
    </xf>
    <xf numFmtId="0" fontId="6" fillId="0" borderId="24" applyFill="0">
      <alignment horizontal="left" vertical="center" wrapText="1"/>
    </xf>
    <xf numFmtId="0" fontId="6" fillId="0" borderId="24" applyFill="0">
      <alignment horizontal="left" vertical="center" wrapText="1" indent="1"/>
    </xf>
    <xf numFmtId="0" fontId="6" fillId="0" borderId="5" applyFill="0">
      <alignment vertical="center" wrapText="1"/>
    </xf>
  </cellStyleXfs>
  <cellXfs count="121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2" xfId="1" applyFont="1" applyFill="1" applyBorder="1">
      <alignment horizontal="center" vertical="center" wrapText="1"/>
    </xf>
    <xf numFmtId="0" fontId="5" fillId="2" borderId="3" xfId="2" applyFont="1" applyFill="1" applyBorder="1">
      <alignment horizontal="center" vertical="center"/>
    </xf>
    <xf numFmtId="0" fontId="5" fillId="2" borderId="3" xfId="3" applyFont="1" applyFill="1" applyBorder="1">
      <alignment horizontal="right" vertical="center" wrapText="1" indent="1"/>
    </xf>
    <xf numFmtId="0" fontId="5" fillId="2" borderId="3" xfId="4" applyFont="1" applyFill="1" applyBorder="1">
      <alignment horizontal="right" vertical="center" wrapText="1" indent="1"/>
    </xf>
    <xf numFmtId="0" fontId="1" fillId="2" borderId="3" xfId="5" applyFont="1" applyFill="1" applyBorder="1">
      <alignment horizontal="center" vertical="center" wrapText="1"/>
    </xf>
    <xf numFmtId="0" fontId="1" fillId="2" borderId="3" xfId="6" applyFont="1" applyFill="1" applyBorder="1">
      <alignment horizontal="right" vertical="center" wrapText="1" indent="1"/>
    </xf>
    <xf numFmtId="0" fontId="1" fillId="2" borderId="3" xfId="7" applyFont="1" applyFill="1" applyBorder="1">
      <alignment horizontal="right" vertical="center" wrapText="1" indent="1"/>
    </xf>
    <xf numFmtId="0" fontId="1" fillId="2" borderId="3" xfId="8" applyFont="1" applyFill="1" applyBorder="1">
      <alignment horizontal="center" vertical="center"/>
    </xf>
    <xf numFmtId="0" fontId="1" fillId="2" borderId="0" xfId="9" applyFont="1" applyFill="1"/>
    <xf numFmtId="0" fontId="5" fillId="2" borderId="8" xfId="1" applyFont="1" applyFill="1" applyBorder="1">
      <alignment horizontal="center" vertical="center" wrapText="1"/>
    </xf>
    <xf numFmtId="0" fontId="5" fillId="2" borderId="0" xfId="1" applyFont="1" applyFill="1" applyBorder="1">
      <alignment horizontal="center" vertical="center" wrapText="1"/>
    </xf>
    <xf numFmtId="0" fontId="5" fillId="2" borderId="9" xfId="1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2" applyFont="1" applyFill="1" applyBorder="1">
      <alignment horizontal="center" vertical="center" wrapText="1"/>
    </xf>
    <xf numFmtId="0" fontId="1" fillId="2" borderId="3" xfId="13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5" applyFont="1" applyFill="1" applyBorder="1">
      <alignment horizontal="center" vertical="center" wrapText="1"/>
    </xf>
    <xf numFmtId="0" fontId="1" fillId="2" borderId="3" xfId="16" applyFont="1" applyFill="1" applyBorder="1">
      <alignment horizontal="center" vertical="center" wrapText="1"/>
    </xf>
    <xf numFmtId="0" fontId="1" fillId="2" borderId="3" xfId="17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8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49" fontId="1" fillId="2" borderId="3" xfId="19" applyFont="1" applyFill="1" applyBorder="1">
      <alignment horizontal="center" vertical="center" wrapText="1"/>
    </xf>
    <xf numFmtId="0" fontId="1" fillId="2" borderId="3" xfId="20" applyFont="1" applyFill="1" applyBorder="1">
      <alignment horizontal="left" vertical="center" wrapText="1"/>
    </xf>
    <xf numFmtId="0" fontId="1" fillId="2" borderId="3" xfId="21" applyFont="1" applyFill="1" applyBorder="1">
      <alignment horizontal="center" vertical="center"/>
    </xf>
    <xf numFmtId="4" fontId="1" fillId="2" borderId="3" xfId="22" applyFont="1" applyFill="1" applyBorder="1" applyAlignment="1">
      <alignment horizontal="center" vertical="center" wrapText="1"/>
    </xf>
    <xf numFmtId="4" fontId="1" fillId="2" borderId="3" xfId="23" applyFont="1" applyFill="1" applyBorder="1" applyAlignment="1">
      <alignment horizontal="center" vertical="center" wrapText="1"/>
    </xf>
    <xf numFmtId="0" fontId="1" fillId="2" borderId="4" xfId="21" applyFont="1" applyFill="1">
      <alignment horizontal="center" vertical="center"/>
    </xf>
    <xf numFmtId="0" fontId="1" fillId="2" borderId="3" xfId="24" applyFont="1" applyFill="1" applyBorder="1">
      <alignment horizontal="left" vertical="center" wrapText="1"/>
    </xf>
    <xf numFmtId="0" fontId="1" fillId="2" borderId="0" xfId="0" applyFont="1" applyFill="1"/>
    <xf numFmtId="0" fontId="5" fillId="2" borderId="8" xfId="2" applyFont="1" applyFill="1" applyBorder="1">
      <alignment horizontal="center" vertical="center"/>
    </xf>
    <xf numFmtId="0" fontId="5" fillId="2" borderId="0" xfId="2" applyFont="1" applyFill="1" applyBorder="1">
      <alignment horizontal="center" vertical="center"/>
    </xf>
    <xf numFmtId="0" fontId="5" fillId="2" borderId="9" xfId="2" applyFont="1" applyFill="1" applyBorder="1">
      <alignment horizontal="center" vertical="center"/>
    </xf>
    <xf numFmtId="0" fontId="1" fillId="2" borderId="3" xfId="25" applyFont="1" applyFill="1" applyBorder="1">
      <alignment horizontal="center" vertical="center"/>
    </xf>
    <xf numFmtId="0" fontId="1" fillId="2" borderId="3" xfId="26" applyFont="1" applyFill="1" applyBorder="1">
      <alignment horizontal="center" vertical="center"/>
    </xf>
    <xf numFmtId="0" fontId="1" fillId="2" borderId="3" xfId="27" applyFont="1" applyFill="1" applyBorder="1">
      <alignment horizontal="center" vertical="center"/>
    </xf>
    <xf numFmtId="0" fontId="1" fillId="2" borderId="3" xfId="28" applyFont="1" applyFill="1" applyBorder="1">
      <alignment horizontal="center" vertical="center"/>
    </xf>
    <xf numFmtId="0" fontId="8" fillId="2" borderId="3" xfId="29" applyFont="1" applyFill="1" applyBorder="1">
      <alignment horizontal="center"/>
    </xf>
    <xf numFmtId="49" fontId="1" fillId="2" borderId="3" xfId="10" applyNumberFormat="1" applyFont="1" applyFill="1" applyBorder="1">
      <alignment horizontal="center" vertical="center" wrapText="1"/>
    </xf>
    <xf numFmtId="49" fontId="1" fillId="2" borderId="3" xfId="30" applyNumberFormat="1" applyFont="1" applyFill="1" applyBorder="1">
      <alignment horizontal="left" vertical="center" wrapText="1" indent="1"/>
    </xf>
    <xf numFmtId="49" fontId="1" fillId="2" borderId="3" xfId="31" applyNumberFormat="1" applyFont="1" applyFill="1" applyBorder="1">
      <alignment horizontal="left" vertical="center" wrapText="1" indent="1"/>
    </xf>
    <xf numFmtId="49" fontId="1" fillId="2" borderId="3" xfId="19" applyFont="1" applyFill="1" applyBorder="1">
      <alignment horizontal="center" vertical="center" wrapText="1"/>
    </xf>
    <xf numFmtId="2" fontId="1" fillId="2" borderId="3" xfId="10" applyNumberFormat="1" applyFont="1" applyFill="1" applyBorder="1">
      <alignment horizontal="center" vertical="center" wrapText="1"/>
    </xf>
    <xf numFmtId="2" fontId="1" fillId="2" borderId="3" xfId="14" applyNumberFormat="1" applyFont="1" applyFill="1" applyBorder="1">
      <alignment horizontal="center" vertical="center" wrapText="1"/>
    </xf>
    <xf numFmtId="0" fontId="1" fillId="2" borderId="3" xfId="15" applyFont="1" applyFill="1" applyBorder="1" applyAlignment="1">
      <alignment vertical="center" wrapText="1"/>
    </xf>
    <xf numFmtId="49" fontId="1" fillId="2" borderId="3" xfId="19" applyFont="1" applyFill="1" applyBorder="1" applyAlignment="1">
      <alignment horizontal="left" vertical="center" wrapText="1"/>
    </xf>
    <xf numFmtId="49" fontId="1" fillId="2" borderId="0" xfId="19" applyFont="1" applyFill="1" applyBorder="1">
      <alignment horizontal="center" vertical="center" wrapText="1"/>
    </xf>
    <xf numFmtId="0" fontId="5" fillId="2" borderId="3" xfId="32" applyFont="1" applyFill="1" applyBorder="1" applyAlignment="1">
      <alignment horizontal="center" vertical="center"/>
    </xf>
    <xf numFmtId="0" fontId="1" fillId="2" borderId="16" xfId="33" applyFont="1" applyFill="1" applyBorder="1">
      <alignment horizontal="center" vertical="center" wrapText="1"/>
    </xf>
    <xf numFmtId="0" fontId="1" fillId="2" borderId="17" xfId="33" applyFont="1" applyFill="1" applyBorder="1">
      <alignment horizontal="center" vertical="center" wrapText="1"/>
    </xf>
    <xf numFmtId="0" fontId="1" fillId="2" borderId="18" xfId="33" applyFont="1" applyFill="1" applyBorder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1" fillId="2" borderId="3" xfId="34" applyFont="1" applyFill="1" applyBorder="1">
      <alignment horizontal="center" vertical="center"/>
    </xf>
    <xf numFmtId="0" fontId="1" fillId="2" borderId="3" xfId="35" applyFont="1" applyFill="1" applyBorder="1">
      <alignment horizontal="left" vertical="center"/>
    </xf>
    <xf numFmtId="0" fontId="1" fillId="2" borderId="3" xfId="36" applyFont="1" applyFill="1" applyBorder="1">
      <alignment horizontal="left" vertical="center"/>
    </xf>
    <xf numFmtId="0" fontId="1" fillId="2" borderId="3" xfId="37" applyFont="1" applyFill="1" applyBorder="1"/>
    <xf numFmtId="0" fontId="1" fillId="2" borderId="3" xfId="0" applyFont="1" applyFill="1" applyBorder="1" applyAlignment="1">
      <alignment vertical="top"/>
    </xf>
    <xf numFmtId="49" fontId="1" fillId="2" borderId="3" xfId="38" applyFont="1" applyFill="1" applyBorder="1">
      <alignment horizontal="center" vertical="center"/>
    </xf>
    <xf numFmtId="0" fontId="1" fillId="2" borderId="3" xfId="30" applyFont="1" applyFill="1" applyBorder="1">
      <alignment horizontal="left" vertical="center" wrapText="1" indent="1"/>
    </xf>
    <xf numFmtId="0" fontId="1" fillId="2" borderId="3" xfId="31" applyFont="1" applyFill="1" applyBorder="1">
      <alignment horizontal="left" vertical="center" wrapText="1" indent="1"/>
    </xf>
    <xf numFmtId="164" fontId="1" fillId="2" borderId="3" xfId="39" applyFont="1" applyFill="1" applyBorder="1">
      <alignment horizontal="center" vertical="center"/>
    </xf>
    <xf numFmtId="4" fontId="1" fillId="2" borderId="3" xfId="40" applyFont="1" applyFill="1" applyBorder="1" applyAlignment="1">
      <alignment horizontal="center" vertical="center" wrapText="1"/>
    </xf>
    <xf numFmtId="164" fontId="1" fillId="2" borderId="3" xfId="41" applyFont="1" applyFill="1" applyBorder="1">
      <alignment horizontal="center" vertical="center"/>
    </xf>
    <xf numFmtId="49" fontId="1" fillId="2" borderId="3" xfId="21" applyNumberFormat="1" applyFont="1" applyFill="1" applyBorder="1">
      <alignment horizontal="center" vertical="center"/>
    </xf>
    <xf numFmtId="49" fontId="1" fillId="2" borderId="8" xfId="21" applyNumberFormat="1" applyFont="1" applyFill="1" applyBorder="1">
      <alignment horizontal="center" vertical="center"/>
    </xf>
    <xf numFmtId="0" fontId="1" fillId="2" borderId="0" xfId="30" applyFont="1" applyFill="1" applyBorder="1">
      <alignment horizontal="left" vertical="center" wrapText="1" indent="1"/>
    </xf>
    <xf numFmtId="0" fontId="1" fillId="2" borderId="0" xfId="31" applyFont="1" applyFill="1" applyBorder="1">
      <alignment horizontal="left" vertical="center" wrapText="1" indent="1"/>
    </xf>
    <xf numFmtId="164" fontId="1" fillId="2" borderId="0" xfId="41" applyFont="1" applyFill="1" applyBorder="1">
      <alignment horizontal="center" vertical="center"/>
    </xf>
    <xf numFmtId="4" fontId="1" fillId="2" borderId="0" xfId="40" applyFont="1" applyFill="1" applyBorder="1" applyAlignment="1">
      <alignment horizontal="center" vertical="center" wrapText="1"/>
    </xf>
    <xf numFmtId="4" fontId="1" fillId="2" borderId="9" xfId="40" applyFont="1" applyFill="1" applyBorder="1" applyAlignment="1">
      <alignment horizontal="center" vertical="center" wrapText="1"/>
    </xf>
    <xf numFmtId="0" fontId="5" fillId="2" borderId="16" xfId="1" applyFont="1" applyFill="1" applyBorder="1">
      <alignment horizontal="center" vertical="center" wrapText="1"/>
    </xf>
    <xf numFmtId="0" fontId="5" fillId="2" borderId="17" xfId="1" applyFont="1" applyFill="1" applyBorder="1">
      <alignment horizontal="center" vertical="center" wrapText="1"/>
    </xf>
    <xf numFmtId="0" fontId="5" fillId="2" borderId="18" xfId="1" applyFont="1" applyFill="1" applyBorder="1">
      <alignment horizontal="center" vertical="center" wrapText="1"/>
    </xf>
    <xf numFmtId="0" fontId="1" fillId="2" borderId="3" xfId="21" applyFont="1" applyFill="1" applyBorder="1">
      <alignment horizontal="center" vertical="center"/>
    </xf>
    <xf numFmtId="0" fontId="1" fillId="2" borderId="3" xfId="42" applyFont="1" applyFill="1" applyBorder="1">
      <alignment horizontal="left" vertical="center"/>
    </xf>
    <xf numFmtId="0" fontId="1" fillId="2" borderId="3" xfId="43" applyFont="1" applyFill="1" applyBorder="1">
      <alignment horizontal="left" wrapText="1" indent="1"/>
    </xf>
    <xf numFmtId="0" fontId="1" fillId="2" borderId="3" xfId="44" applyFont="1" applyFill="1" applyBorder="1">
      <alignment horizontal="left" wrapText="1" indent="1"/>
    </xf>
    <xf numFmtId="0" fontId="1" fillId="2" borderId="3" xfId="45" applyFont="1" applyFill="1" applyBorder="1">
      <alignment horizontal="left" vertical="center" wrapText="1"/>
    </xf>
    <xf numFmtId="4" fontId="1" fillId="2" borderId="3" xfId="46" applyFont="1" applyFill="1" applyBorder="1">
      <alignment horizontal="right" vertical="center"/>
    </xf>
    <xf numFmtId="0" fontId="1" fillId="2" borderId="3" xfId="47" applyFont="1" applyFill="1" applyBorder="1">
      <alignment horizontal="left" vertical="center" wrapText="1" indent="1"/>
    </xf>
    <xf numFmtId="0" fontId="1" fillId="2" borderId="3" xfId="48" applyFont="1" applyFill="1" applyBorder="1">
      <alignment horizontal="left" vertical="center" wrapText="1"/>
    </xf>
    <xf numFmtId="0" fontId="1" fillId="2" borderId="3" xfId="49" applyFont="1" applyFill="1" applyBorder="1">
      <alignment horizontal="left" vertical="center" wrapText="1" indent="1"/>
    </xf>
    <xf numFmtId="0" fontId="1" fillId="2" borderId="3" xfId="50" applyFont="1" applyFill="1" applyBorder="1">
      <alignment vertical="center" wrapText="1"/>
    </xf>
    <xf numFmtId="0" fontId="1" fillId="2" borderId="16" xfId="50" applyFont="1" applyFill="1" applyBorder="1">
      <alignment vertical="center" wrapText="1"/>
    </xf>
    <xf numFmtId="0" fontId="1" fillId="2" borderId="18" xfId="50" applyFont="1" applyFill="1" applyBorder="1">
      <alignment vertical="center" wrapText="1"/>
    </xf>
    <xf numFmtId="49" fontId="1" fillId="2" borderId="0" xfId="21" applyNumberFormat="1" applyFont="1" applyFill="1" applyBorder="1">
      <alignment horizontal="center" vertical="center"/>
    </xf>
    <xf numFmtId="0" fontId="5" fillId="2" borderId="3" xfId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6" xfId="1" applyNumberFormat="1" applyFont="1" applyFill="1" applyBorder="1" applyAlignment="1">
      <alignment horizontal="left" vertical="center" wrapText="1"/>
    </xf>
    <xf numFmtId="49" fontId="1" fillId="2" borderId="18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top"/>
    </xf>
    <xf numFmtId="49" fontId="1" fillId="2" borderId="17" xfId="1" applyNumberFormat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51">
    <cellStyle name="s1082" xfId="23" xr:uid="{14DADC66-0039-47BF-ABBE-49E409C26F76}"/>
    <cellStyle name="s1586" xfId="22" xr:uid="{C47F433C-27B6-4081-A3FF-632DE80798DF}"/>
    <cellStyle name="s173" xfId="14" xr:uid="{521F1020-48CA-484C-B3E3-3B94BFF7E448}"/>
    <cellStyle name="s1778" xfId="32" xr:uid="{561B6271-E242-4908-96D2-840222033D85}"/>
    <cellStyle name="s181" xfId="40" xr:uid="{EB1DAE61-76D2-446C-A38D-1610AB468A18}"/>
    <cellStyle name="s1932" xfId="27" xr:uid="{AC1F7F41-A486-445D-8784-EA0AE397EA7B}"/>
    <cellStyle name="s1946" xfId="43" xr:uid="{4C247B15-BEA6-43BD-8647-9B5FD914DCA1}"/>
    <cellStyle name="s1974" xfId="36" xr:uid="{694B6F1F-44FC-446C-AEDB-40479C1A784A}"/>
    <cellStyle name="s1984" xfId="46" xr:uid="{CC57C226-8E32-418D-B00E-564DBBB9D748}"/>
    <cellStyle name="s2098" xfId="25" xr:uid="{70AD45CD-3C07-412B-B42A-27835DF34447}"/>
    <cellStyle name="s231" xfId="10" xr:uid="{B97624A7-40A1-4A8D-85D3-3E0881EEA574}"/>
    <cellStyle name="s2585" xfId="28" xr:uid="{4390FB55-24FE-4099-876F-5B5B35372B7C}"/>
    <cellStyle name="s2693" xfId="2" xr:uid="{522CEA52-E2AB-4C32-A538-67A5CEB61C8E}"/>
    <cellStyle name="s2694" xfId="3" xr:uid="{D1777941-9D0A-43DD-A86F-892769549A0E}"/>
    <cellStyle name="s2695" xfId="4" xr:uid="{267B60CD-05E1-46AB-82DB-297E8E388943}"/>
    <cellStyle name="s27" xfId="19" xr:uid="{8D5108AA-CF99-40F6-8075-A1367A7B4758}"/>
    <cellStyle name="s2700" xfId="18" xr:uid="{2F1264D5-B531-4766-AA45-FDF76C109F7C}"/>
    <cellStyle name="s2701" xfId="26" xr:uid="{CD8E5A88-62B9-459D-A3C7-076A0DF12290}"/>
    <cellStyle name="s2705" xfId="29" xr:uid="{E2A3EE7E-8C5F-4C74-98A3-F27BB745D649}"/>
    <cellStyle name="s2709" xfId="39" xr:uid="{A588E7D3-89D7-4343-8000-99C821C0A4AA}"/>
    <cellStyle name="s2710" xfId="41" xr:uid="{08EA2A08-787C-4CBE-953A-7507B8B318BB}"/>
    <cellStyle name="s2716" xfId="42" xr:uid="{E91CBECA-E1C0-43BF-8A3E-1E15C4140CFB}"/>
    <cellStyle name="s2717" xfId="44" xr:uid="{82744561-82C3-4687-BBAA-8F1D6B5396FE}"/>
    <cellStyle name="s37" xfId="21" xr:uid="{EB74DBE7-7FD7-453C-86FD-C06F32CFBEFE}"/>
    <cellStyle name="s38" xfId="38" xr:uid="{2625099A-74D2-4CD7-B0B4-BE3A0AA1C66C}"/>
    <cellStyle name="s43" xfId="9" xr:uid="{232528BE-68A8-4359-ABB5-84D902E2FD9C}"/>
    <cellStyle name="s436" xfId="6" xr:uid="{324DEF22-285C-455E-9F51-7FF6473E4E73}"/>
    <cellStyle name="s437" xfId="7" xr:uid="{9F40C0EA-BEAD-4DBF-8EEA-7C7914C81E25}"/>
    <cellStyle name="s503" xfId="13" xr:uid="{5AFE74B4-2A5B-45F7-8247-91C5FD6FB9DA}"/>
    <cellStyle name="s57" xfId="8" xr:uid="{69411916-E176-4BC9-9B59-086802A97035}"/>
    <cellStyle name="s69" xfId="30" xr:uid="{80972890-2931-4787-BC0C-ADFB52950505}"/>
    <cellStyle name="s704" xfId="45" xr:uid="{9023A972-60F1-4BD6-9072-9648F3763F74}"/>
    <cellStyle name="s724" xfId="34" xr:uid="{53643D55-6BC7-40D2-8BC8-36AD7536A28D}"/>
    <cellStyle name="s733" xfId="33" xr:uid="{A160A0D7-9225-4238-9C75-8AE46C8F8B7F}"/>
    <cellStyle name="s736" xfId="16" xr:uid="{C08218D1-1C7E-4D04-A0A1-AE6AAE2F517A}"/>
    <cellStyle name="s737" xfId="11" xr:uid="{9F4829B6-2A35-4D6B-AB0F-05767831ECDD}"/>
    <cellStyle name="s741" xfId="50" xr:uid="{7290C3CF-5C56-466F-83EA-31C693B87F0D}"/>
    <cellStyle name="s747" xfId="17" xr:uid="{16E51AF5-E545-4D34-8958-2A03B77E5B45}"/>
    <cellStyle name="s749" xfId="15" xr:uid="{D11241CC-AFF6-425F-BC57-C7EAC2EDB57E}"/>
    <cellStyle name="s760" xfId="20" xr:uid="{E4A716DC-DAA1-42BC-B2DA-42AAD39ED6C3}"/>
    <cellStyle name="s761" xfId="48" xr:uid="{6348370E-E21F-4D18-954B-7A3E775FC1FE}"/>
    <cellStyle name="s77" xfId="49" xr:uid="{4DF8FC25-C2CD-4E6D-B73F-7BB2D5B12D45}"/>
    <cellStyle name="s805" xfId="1" xr:uid="{C6412326-177F-4532-929E-68E86C6EBEC8}"/>
    <cellStyle name="s806" xfId="12" xr:uid="{5D80109E-5215-463C-8D1C-D9F865CFACC9}"/>
    <cellStyle name="s864" xfId="37" xr:uid="{118E36EB-52A9-4817-B773-5E305992FA36}"/>
    <cellStyle name="s880" xfId="35" xr:uid="{BCC3A6BC-F1A1-4F92-A88E-E8922684981B}"/>
    <cellStyle name="s89" xfId="47" xr:uid="{EE2CB5B6-9BCC-4C43-B099-4D2695DF504C}"/>
    <cellStyle name="s90" xfId="31" xr:uid="{3F764BED-29CC-4187-8801-F09467F62F5B}"/>
    <cellStyle name="s970" xfId="5" xr:uid="{8752D945-103F-4A51-AED2-0ACC9C24280D}"/>
    <cellStyle name="s995" xfId="24" xr:uid="{8A52C8DE-03C9-4765-96FF-F9B85E83221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tabSelected="1" view="pageBreakPreview" topLeftCell="A64" zoomScale="90" zoomScaleNormal="100" zoomScaleSheetLayoutView="90" workbookViewId="0">
      <selection activeCell="L19" sqref="L19"/>
    </sheetView>
  </sheetViews>
  <sheetFormatPr defaultRowHeight="15" outlineLevelCol="1" x14ac:dyDescent="0.25"/>
  <cols>
    <col min="1" max="1" width="8.42578125" style="1" customWidth="1"/>
    <col min="2" max="3" width="10.7109375" style="1" hidden="1" customWidth="1"/>
    <col min="4" max="4" width="8" hidden="1" customWidth="1"/>
    <col min="5" max="5" width="7.42578125" style="1" customWidth="1"/>
    <col min="6" max="6" width="39.85546875" style="1" customWidth="1"/>
    <col min="7" max="7" width="40.42578125" style="1" customWidth="1"/>
    <col min="8" max="8" width="14.140625" style="1" customWidth="1"/>
    <col min="9" max="9" width="11.42578125" style="1" customWidth="1"/>
    <col min="10" max="10" width="10.7109375" style="1" customWidth="1"/>
    <col min="11" max="11" width="11.5703125" style="1" customWidth="1"/>
    <col min="12" max="13" width="11.42578125" style="1" customWidth="1" outlineLevel="1"/>
    <col min="14" max="14" width="9.7109375" style="1" customWidth="1"/>
    <col min="15" max="15" width="28.85546875" style="1" hidden="1" customWidth="1"/>
    <col min="16" max="16384" width="9.140625" style="1"/>
  </cols>
  <sheetData>
    <row r="1" spans="2:14" ht="15.75" customHeight="1" x14ac:dyDescent="0.25">
      <c r="J1" s="2" t="s">
        <v>0</v>
      </c>
      <c r="K1" s="2"/>
      <c r="L1" s="2"/>
      <c r="M1" s="2"/>
      <c r="N1" s="2"/>
    </row>
    <row r="2" spans="2:14" ht="18.75" x14ac:dyDescent="0.25">
      <c r="J2" s="2" t="s">
        <v>1</v>
      </c>
      <c r="K2" s="2"/>
      <c r="L2" s="2"/>
      <c r="M2" s="2"/>
      <c r="N2" s="2"/>
    </row>
    <row r="3" spans="2:14" ht="20.25" customHeight="1" x14ac:dyDescent="0.25">
      <c r="J3" s="2" t="s">
        <v>2</v>
      </c>
      <c r="K3" s="2"/>
      <c r="L3" s="2"/>
      <c r="M3" s="2"/>
      <c r="N3" s="2"/>
    </row>
    <row r="4" spans="2:14" ht="24" customHeight="1" x14ac:dyDescent="0.25">
      <c r="J4" s="2" t="s">
        <v>3</v>
      </c>
      <c r="K4" s="2"/>
      <c r="L4" s="2"/>
      <c r="M4" s="2"/>
      <c r="N4" s="2"/>
    </row>
    <row r="5" spans="2:14" ht="18.75" customHeight="1" x14ac:dyDescent="0.25">
      <c r="J5" s="2" t="s">
        <v>4</v>
      </c>
      <c r="K5" s="2"/>
      <c r="L5" s="2"/>
      <c r="M5" s="2"/>
      <c r="N5" s="2"/>
    </row>
    <row r="6" spans="2:14" ht="18" customHeight="1" x14ac:dyDescent="0.25">
      <c r="J6" s="2" t="s">
        <v>1</v>
      </c>
      <c r="K6" s="2"/>
      <c r="L6" s="2"/>
      <c r="M6" s="2"/>
      <c r="N6" s="2"/>
    </row>
    <row r="7" spans="2:14" ht="21" customHeight="1" x14ac:dyDescent="0.25">
      <c r="J7" s="2" t="s">
        <v>2</v>
      </c>
      <c r="K7" s="2"/>
      <c r="L7" s="2"/>
      <c r="M7" s="2"/>
      <c r="N7" s="2"/>
    </row>
    <row r="8" spans="2:14" ht="18.75" customHeight="1" x14ac:dyDescent="0.25">
      <c r="J8" s="2" t="s">
        <v>5</v>
      </c>
      <c r="K8" s="2"/>
      <c r="L8" s="2"/>
      <c r="M8" s="2"/>
      <c r="N8" s="2"/>
    </row>
    <row r="9" spans="2:14" ht="33.75" customHeight="1" x14ac:dyDescent="0.25">
      <c r="E9" s="3" t="s">
        <v>6</v>
      </c>
      <c r="F9" s="3"/>
      <c r="G9" s="3"/>
      <c r="H9" s="3"/>
      <c r="I9" s="3"/>
      <c r="J9" s="3"/>
      <c r="K9" s="3"/>
      <c r="L9" s="3"/>
      <c r="M9" s="3"/>
    </row>
    <row r="10" spans="2:14" ht="18" customHeight="1" x14ac:dyDescent="0.25">
      <c r="E10" s="4" t="s">
        <v>7</v>
      </c>
      <c r="F10" s="4"/>
      <c r="G10" s="4"/>
      <c r="H10" s="4"/>
      <c r="I10" s="4"/>
      <c r="J10" s="4"/>
      <c r="K10" s="4"/>
      <c r="L10" s="4"/>
      <c r="M10" s="4"/>
    </row>
    <row r="11" spans="2:14" x14ac:dyDescent="0.25">
      <c r="E11" s="5" t="s">
        <v>8</v>
      </c>
      <c r="F11" s="6"/>
      <c r="G11" s="7" t="s">
        <v>9</v>
      </c>
      <c r="H11" s="7"/>
      <c r="I11" s="7"/>
      <c r="J11" s="7"/>
      <c r="K11" s="7"/>
      <c r="L11" s="7"/>
      <c r="M11" s="7"/>
    </row>
    <row r="12" spans="2:14" x14ac:dyDescent="0.25">
      <c r="E12" s="8" t="s">
        <v>10</v>
      </c>
      <c r="F12" s="9"/>
      <c r="G12" s="7" t="s">
        <v>11</v>
      </c>
      <c r="H12" s="7"/>
      <c r="I12" s="7"/>
      <c r="J12" s="7"/>
      <c r="K12" s="7"/>
      <c r="L12" s="7"/>
      <c r="M12" s="7"/>
    </row>
    <row r="13" spans="2:14" x14ac:dyDescent="0.25">
      <c r="E13" s="5" t="s">
        <v>12</v>
      </c>
      <c r="F13" s="6"/>
      <c r="G13" s="7" t="s">
        <v>13</v>
      </c>
      <c r="H13" s="7"/>
      <c r="I13" s="7"/>
      <c r="J13" s="7"/>
      <c r="K13" s="7"/>
      <c r="L13" s="7"/>
      <c r="M13" s="7"/>
    </row>
    <row r="14" spans="2:14" x14ac:dyDescent="0.25">
      <c r="E14" s="8" t="s">
        <v>10</v>
      </c>
      <c r="F14" s="9"/>
      <c r="G14" s="7" t="s">
        <v>14</v>
      </c>
      <c r="H14" s="7"/>
      <c r="I14" s="7"/>
      <c r="J14" s="7"/>
      <c r="K14" s="7"/>
      <c r="L14" s="7"/>
      <c r="M14" s="7"/>
    </row>
    <row r="15" spans="2:14" x14ac:dyDescent="0.25">
      <c r="E15" s="5" t="s">
        <v>15</v>
      </c>
      <c r="F15" s="5"/>
      <c r="G15" s="10" t="s">
        <v>16</v>
      </c>
      <c r="H15" s="10"/>
      <c r="I15" s="10"/>
      <c r="J15" s="10"/>
      <c r="K15" s="10"/>
      <c r="L15" s="10"/>
      <c r="M15" s="10"/>
    </row>
    <row r="16" spans="2:14" ht="30.75" customHeight="1" x14ac:dyDescent="0.25">
      <c r="B16" s="11" t="b">
        <f>REGULATION_METHODS&lt;&gt;"Метод сравнения аналогов"</f>
        <v>1</v>
      </c>
      <c r="E16" s="12" t="s">
        <v>17</v>
      </c>
      <c r="F16" s="13"/>
      <c r="G16" s="13"/>
      <c r="H16" s="13"/>
      <c r="I16" s="13"/>
      <c r="J16" s="13"/>
      <c r="K16" s="13"/>
      <c r="L16" s="13"/>
      <c r="M16" s="14"/>
    </row>
    <row r="17" spans="1:20" x14ac:dyDescent="0.25">
      <c r="B17" s="11" t="e">
        <f>#REF!</f>
        <v>#REF!</v>
      </c>
      <c r="E17" s="15" t="s">
        <v>18</v>
      </c>
      <c r="F17" s="16" t="s">
        <v>19</v>
      </c>
      <c r="G17" s="17"/>
      <c r="H17" s="18" t="s">
        <v>20</v>
      </c>
      <c r="I17" s="19" t="s">
        <v>21</v>
      </c>
      <c r="J17" s="19"/>
      <c r="K17" s="19"/>
      <c r="L17" s="19"/>
      <c r="M17" s="19"/>
    </row>
    <row r="18" spans="1:20" ht="12" customHeight="1" x14ac:dyDescent="0.25">
      <c r="B18" s="11" t="b">
        <f>B16</f>
        <v>1</v>
      </c>
      <c r="E18" s="15"/>
      <c r="F18" s="20"/>
      <c r="G18" s="21"/>
      <c r="H18" s="22"/>
      <c r="I18" s="23" t="s">
        <v>22</v>
      </c>
      <c r="J18" s="24" t="s">
        <v>23</v>
      </c>
      <c r="K18" s="25" t="s">
        <v>24</v>
      </c>
      <c r="L18" s="26" t="s">
        <v>25</v>
      </c>
      <c r="M18" s="26" t="s">
        <v>26</v>
      </c>
    </row>
    <row r="19" spans="1:20" ht="23.25" customHeight="1" x14ac:dyDescent="0.25">
      <c r="B19" s="11" t="e">
        <f>#REF!</f>
        <v>#REF!</v>
      </c>
      <c r="E19" s="27">
        <v>1</v>
      </c>
      <c r="F19" s="28" t="s">
        <v>27</v>
      </c>
      <c r="G19" s="28"/>
      <c r="H19" s="29" t="s">
        <v>28</v>
      </c>
      <c r="I19" s="30">
        <v>398.41860000000003</v>
      </c>
      <c r="J19" s="30">
        <v>411.39509380199996</v>
      </c>
      <c r="K19" s="31">
        <v>422.3540595605761</v>
      </c>
      <c r="L19" s="31">
        <v>434.85573972356917</v>
      </c>
      <c r="M19" s="31">
        <v>447.72746961938685</v>
      </c>
      <c r="T19" s="32" t="s">
        <v>29</v>
      </c>
    </row>
    <row r="20" spans="1:20" ht="28.5" customHeight="1" x14ac:dyDescent="0.25">
      <c r="B20" s="11" t="e">
        <f>#REF!</f>
        <v>#REF!</v>
      </c>
      <c r="E20" s="27" t="s">
        <v>30</v>
      </c>
      <c r="F20" s="28" t="s">
        <v>31</v>
      </c>
      <c r="G20" s="33"/>
      <c r="H20" s="29" t="s">
        <v>28</v>
      </c>
      <c r="I20" s="30">
        <v>0</v>
      </c>
      <c r="J20" s="30">
        <v>0</v>
      </c>
      <c r="K20" s="31">
        <v>0</v>
      </c>
      <c r="L20" s="31">
        <v>0</v>
      </c>
      <c r="M20" s="31">
        <v>0</v>
      </c>
      <c r="R20" s="34" t="s">
        <v>32</v>
      </c>
    </row>
    <row r="21" spans="1:20" ht="12" customHeight="1" x14ac:dyDescent="0.25">
      <c r="B21" s="11" t="b">
        <v>1</v>
      </c>
      <c r="E21" s="35" t="s">
        <v>33</v>
      </c>
      <c r="F21" s="36"/>
      <c r="G21" s="36"/>
      <c r="H21" s="36"/>
      <c r="I21" s="36"/>
      <c r="J21" s="36"/>
      <c r="K21" s="36"/>
      <c r="L21" s="36"/>
      <c r="M21" s="37"/>
    </row>
    <row r="22" spans="1:20" x14ac:dyDescent="0.25">
      <c r="A22" s="11"/>
      <c r="B22" s="11" t="e">
        <f>#REF!</f>
        <v>#REF!</v>
      </c>
      <c r="C22" s="11" t="e">
        <f t="array" ref="C22">INDEX([1]Тарифы!$Y$86:$Y$108,MATCH(#REF!,[1]Тарифы!$X$86:$X$108,0))</f>
        <v>#REF!</v>
      </c>
      <c r="E22" s="15" t="s">
        <v>18</v>
      </c>
      <c r="F22" s="38" t="s">
        <v>34</v>
      </c>
      <c r="G22" s="39"/>
      <c r="H22" s="15" t="s">
        <v>20</v>
      </c>
      <c r="I22" s="19" t="s">
        <v>21</v>
      </c>
      <c r="J22" s="19"/>
      <c r="K22" s="19"/>
      <c r="L22" s="19"/>
      <c r="M22" s="19"/>
    </row>
    <row r="23" spans="1:20" x14ac:dyDescent="0.25">
      <c r="B23" s="11" t="e">
        <f>B22</f>
        <v>#REF!</v>
      </c>
      <c r="E23" s="15"/>
      <c r="F23" s="40"/>
      <c r="G23" s="41"/>
      <c r="H23" s="15"/>
      <c r="I23" s="23" t="s">
        <v>22</v>
      </c>
      <c r="J23" s="24" t="s">
        <v>23</v>
      </c>
      <c r="K23" s="25" t="s">
        <v>24</v>
      </c>
      <c r="L23" s="26" t="s">
        <v>25</v>
      </c>
      <c r="M23" s="26" t="s">
        <v>26</v>
      </c>
    </row>
    <row r="24" spans="1:20" ht="12.75" customHeight="1" x14ac:dyDescent="0.25">
      <c r="B24" s="11" t="e">
        <f t="array" ref="B24">AND(#REF!,INDEX([1]Тарифы!$AC$86:$AC$108,MATCH($C22,[1]Тарифы!$Y$86:$Y$108,0))&lt;&gt;"Тариф на транспортировку воды")</f>
        <v>#REF!</v>
      </c>
      <c r="E24" s="23">
        <v>1</v>
      </c>
      <c r="F24" s="28" t="s">
        <v>35</v>
      </c>
      <c r="G24" s="33"/>
      <c r="H24" s="42" t="s">
        <v>36</v>
      </c>
      <c r="I24" s="30">
        <v>36.304000000000002</v>
      </c>
      <c r="J24" s="30">
        <v>36.304000000000002</v>
      </c>
      <c r="K24" s="30">
        <v>36.304000000000002</v>
      </c>
      <c r="L24" s="30">
        <v>36.304000000000002</v>
      </c>
      <c r="M24" s="30">
        <v>36.304000000000002</v>
      </c>
    </row>
    <row r="25" spans="1:20" x14ac:dyDescent="0.25">
      <c r="B25" s="11" t="e">
        <f>#REF!</f>
        <v>#REF!</v>
      </c>
      <c r="E25" s="23">
        <v>2</v>
      </c>
      <c r="F25" s="28" t="s">
        <v>37</v>
      </c>
      <c r="G25" s="33"/>
      <c r="H25" s="42" t="s">
        <v>36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</row>
    <row r="26" spans="1:20" x14ac:dyDescent="0.25">
      <c r="B26" s="11" t="e">
        <f>#REF!</f>
        <v>#REF!</v>
      </c>
      <c r="E26" s="23">
        <v>3</v>
      </c>
      <c r="F26" s="28" t="s">
        <v>38</v>
      </c>
      <c r="G26" s="33"/>
      <c r="H26" s="42" t="s">
        <v>36</v>
      </c>
      <c r="I26" s="30">
        <v>36.304000000000002</v>
      </c>
      <c r="J26" s="30">
        <v>36.304000000000002</v>
      </c>
      <c r="K26" s="30">
        <v>36.304000000000002</v>
      </c>
      <c r="L26" s="30">
        <v>36.304000000000002</v>
      </c>
      <c r="M26" s="30">
        <v>36.304000000000002</v>
      </c>
    </row>
    <row r="27" spans="1:20" x14ac:dyDescent="0.25">
      <c r="B27" s="11" t="e">
        <f>AND(#REF!,REGULATION_METHODS&lt;&gt;"Метод сравнения аналогов")</f>
        <v>#REF!</v>
      </c>
      <c r="E27" s="43" t="s">
        <v>39</v>
      </c>
      <c r="F27" s="44" t="s">
        <v>40</v>
      </c>
      <c r="G27" s="45"/>
      <c r="H27" s="42" t="s">
        <v>36</v>
      </c>
      <c r="I27" s="30">
        <v>35</v>
      </c>
      <c r="J27" s="30">
        <v>35</v>
      </c>
      <c r="K27" s="30">
        <v>35</v>
      </c>
      <c r="L27" s="30">
        <v>35</v>
      </c>
      <c r="M27" s="30">
        <v>35</v>
      </c>
    </row>
    <row r="28" spans="1:20" x14ac:dyDescent="0.25">
      <c r="B28" s="11" t="e">
        <f>B27</f>
        <v>#REF!</v>
      </c>
      <c r="E28" s="43" t="s">
        <v>41</v>
      </c>
      <c r="F28" s="44" t="s">
        <v>42</v>
      </c>
      <c r="G28" s="45"/>
      <c r="H28" s="42" t="s">
        <v>36</v>
      </c>
      <c r="I28" s="30">
        <v>1.0629999999999999</v>
      </c>
      <c r="J28" s="30">
        <v>1.0629999999999999</v>
      </c>
      <c r="K28" s="30">
        <v>1.0629999999999999</v>
      </c>
      <c r="L28" s="30">
        <v>1.0629999999999999</v>
      </c>
      <c r="M28" s="30">
        <v>1.0629999999999999</v>
      </c>
    </row>
    <row r="29" spans="1:20" x14ac:dyDescent="0.25">
      <c r="B29" s="11" t="e">
        <f>B28</f>
        <v>#REF!</v>
      </c>
      <c r="E29" s="43" t="s">
        <v>43</v>
      </c>
      <c r="F29" s="44" t="s">
        <v>44</v>
      </c>
      <c r="G29" s="45"/>
      <c r="H29" s="42" t="s">
        <v>36</v>
      </c>
      <c r="I29" s="30">
        <v>0.24099999999999999</v>
      </c>
      <c r="J29" s="30">
        <v>0.24099999999999999</v>
      </c>
      <c r="K29" s="30">
        <v>0.24099999999999999</v>
      </c>
      <c r="L29" s="30">
        <v>0.24099999999999999</v>
      </c>
      <c r="M29" s="30">
        <v>0.24099999999999999</v>
      </c>
    </row>
    <row r="30" spans="1:20" ht="15" customHeight="1" x14ac:dyDescent="0.25">
      <c r="E30" s="35" t="s">
        <v>45</v>
      </c>
      <c r="F30" s="36"/>
      <c r="G30" s="36"/>
      <c r="H30" s="36"/>
      <c r="I30" s="36"/>
      <c r="J30" s="36"/>
      <c r="K30" s="36"/>
      <c r="L30" s="36"/>
      <c r="M30" s="37"/>
    </row>
    <row r="31" spans="1:20" x14ac:dyDescent="0.25">
      <c r="E31" s="46" t="s">
        <v>18</v>
      </c>
      <c r="F31" s="16" t="s">
        <v>46</v>
      </c>
      <c r="G31" s="17"/>
      <c r="H31" s="15" t="s">
        <v>20</v>
      </c>
      <c r="I31" s="19" t="s">
        <v>21</v>
      </c>
      <c r="J31" s="19"/>
      <c r="K31" s="19"/>
      <c r="L31" s="19"/>
      <c r="M31" s="19"/>
    </row>
    <row r="32" spans="1:20" x14ac:dyDescent="0.25">
      <c r="E32" s="46"/>
      <c r="F32" s="20"/>
      <c r="G32" s="21"/>
      <c r="H32" s="15"/>
      <c r="I32" s="23" t="s">
        <v>22</v>
      </c>
      <c r="J32" s="23" t="s">
        <v>47</v>
      </c>
      <c r="K32" s="24" t="s">
        <v>48</v>
      </c>
      <c r="L32" s="25" t="s">
        <v>49</v>
      </c>
      <c r="M32" s="26" t="s">
        <v>50</v>
      </c>
    </row>
    <row r="33" spans="1:13" ht="23.25" customHeight="1" x14ac:dyDescent="0.25">
      <c r="E33" s="27" t="s">
        <v>51</v>
      </c>
      <c r="F33" s="28" t="s">
        <v>52</v>
      </c>
      <c r="G33" s="28"/>
      <c r="H33" s="29" t="s">
        <v>28</v>
      </c>
      <c r="I33" s="47">
        <v>2139.0743852930877</v>
      </c>
      <c r="J33" s="47">
        <v>2244.1276138615149</v>
      </c>
      <c r="K33" s="48">
        <v>2186.5335594495855</v>
      </c>
      <c r="L33" s="48">
        <v>2244.8149112752076</v>
      </c>
      <c r="M33" s="48">
        <v>2304.647081301187</v>
      </c>
    </row>
    <row r="34" spans="1:13" x14ac:dyDescent="0.25">
      <c r="E34" s="27" t="s">
        <v>53</v>
      </c>
      <c r="F34" s="49" t="s">
        <v>54</v>
      </c>
      <c r="G34" s="49"/>
      <c r="H34" s="29" t="s">
        <v>28</v>
      </c>
      <c r="I34" s="47">
        <v>649.74660000000006</v>
      </c>
      <c r="J34" s="47">
        <v>670.90884676200005</v>
      </c>
      <c r="K34" s="47">
        <v>688.78088070105616</v>
      </c>
      <c r="L34" s="47">
        <v>709.16879476980739</v>
      </c>
      <c r="M34" s="47">
        <v>730.16019109499371</v>
      </c>
    </row>
    <row r="35" spans="1:13" x14ac:dyDescent="0.25">
      <c r="E35" s="27" t="s">
        <v>55</v>
      </c>
      <c r="F35" s="49" t="s">
        <v>56</v>
      </c>
      <c r="G35" s="49"/>
      <c r="H35" s="29" t="s">
        <v>28</v>
      </c>
      <c r="I35" s="47">
        <v>1437.0926168194069</v>
      </c>
      <c r="J35" s="47">
        <v>1563.5567670995149</v>
      </c>
      <c r="K35" s="47">
        <v>1515.7375102748488</v>
      </c>
      <c r="L35" s="47">
        <v>1553.6309480317198</v>
      </c>
      <c r="M35" s="47">
        <v>1592.4717217325126</v>
      </c>
    </row>
    <row r="36" spans="1:13" ht="24.75" customHeight="1" x14ac:dyDescent="0.25">
      <c r="E36" s="50" t="s">
        <v>57</v>
      </c>
      <c r="F36" s="50"/>
      <c r="G36" s="50"/>
      <c r="H36" s="50"/>
      <c r="I36" s="50"/>
      <c r="J36" s="50"/>
      <c r="K36" s="50"/>
      <c r="L36" s="50"/>
      <c r="M36" s="50"/>
    </row>
    <row r="37" spans="1:13" x14ac:dyDescent="0.25">
      <c r="E37" s="51" t="s">
        <v>30</v>
      </c>
      <c r="F37" s="51"/>
      <c r="G37" s="51"/>
      <c r="H37" s="51"/>
      <c r="I37" s="51"/>
      <c r="J37" s="51"/>
      <c r="K37" s="51"/>
      <c r="L37" s="51"/>
      <c r="M37" s="51"/>
    </row>
    <row r="38" spans="1:13" ht="39" customHeight="1" x14ac:dyDescent="0.25">
      <c r="E38" s="52" t="s">
        <v>58</v>
      </c>
      <c r="F38" s="52"/>
      <c r="G38" s="52"/>
      <c r="H38" s="52"/>
      <c r="I38" s="52"/>
      <c r="J38" s="52"/>
      <c r="K38" s="52"/>
      <c r="L38" s="52"/>
      <c r="M38" s="52"/>
    </row>
    <row r="39" spans="1:13" ht="24" customHeight="1" x14ac:dyDescent="0.25">
      <c r="E39" s="27" t="s">
        <v>18</v>
      </c>
      <c r="F39" s="19" t="s">
        <v>59</v>
      </c>
      <c r="G39" s="19"/>
      <c r="H39" s="19"/>
      <c r="I39" s="53" t="s">
        <v>60</v>
      </c>
      <c r="J39" s="54"/>
      <c r="K39" s="54"/>
      <c r="L39" s="54"/>
      <c r="M39" s="55"/>
    </row>
    <row r="40" spans="1:13" ht="24" customHeight="1" x14ac:dyDescent="0.25">
      <c r="E40" s="27" t="s">
        <v>51</v>
      </c>
      <c r="F40" s="28" t="s">
        <v>27</v>
      </c>
      <c r="G40" s="28"/>
      <c r="H40" s="28"/>
      <c r="I40" s="56" t="s">
        <v>16</v>
      </c>
      <c r="J40" s="57"/>
      <c r="K40" s="57"/>
      <c r="L40" s="57"/>
      <c r="M40" s="58"/>
    </row>
    <row r="41" spans="1:13" ht="27" customHeight="1" x14ac:dyDescent="0.25">
      <c r="E41" s="26">
        <v>2</v>
      </c>
      <c r="F41" s="28" t="s">
        <v>31</v>
      </c>
      <c r="G41" s="28"/>
      <c r="H41" s="28"/>
      <c r="I41" s="59"/>
      <c r="J41" s="60"/>
      <c r="K41" s="60"/>
      <c r="L41" s="60"/>
      <c r="M41" s="61"/>
    </row>
    <row r="42" spans="1:13" ht="88.5" customHeight="1" x14ac:dyDescent="0.25">
      <c r="E42" s="62" t="s">
        <v>61</v>
      </c>
      <c r="F42" s="63"/>
      <c r="G42" s="63"/>
      <c r="H42" s="63"/>
      <c r="I42" s="63"/>
      <c r="J42" s="63"/>
      <c r="K42" s="63"/>
      <c r="L42" s="63"/>
      <c r="M42" s="64"/>
    </row>
    <row r="43" spans="1:13" x14ac:dyDescent="0.25">
      <c r="E43" s="15" t="s">
        <v>18</v>
      </c>
      <c r="F43" s="16" t="s">
        <v>46</v>
      </c>
      <c r="G43" s="17"/>
      <c r="H43" s="15" t="s">
        <v>20</v>
      </c>
      <c r="I43" s="19" t="s">
        <v>21</v>
      </c>
      <c r="J43" s="19"/>
      <c r="K43" s="19"/>
      <c r="L43" s="19"/>
      <c r="M43" s="19"/>
    </row>
    <row r="44" spans="1:13" x14ac:dyDescent="0.25">
      <c r="E44" s="15"/>
      <c r="F44" s="20"/>
      <c r="G44" s="21"/>
      <c r="H44" s="15"/>
      <c r="I44" s="23" t="s">
        <v>22</v>
      </c>
      <c r="J44" s="24" t="s">
        <v>23</v>
      </c>
      <c r="K44" s="25" t="s">
        <v>24</v>
      </c>
      <c r="L44" s="26" t="s">
        <v>25</v>
      </c>
      <c r="M44" s="26" t="s">
        <v>26</v>
      </c>
    </row>
    <row r="45" spans="1:13" ht="15.75" customHeight="1" x14ac:dyDescent="0.25">
      <c r="A45" s="11"/>
      <c r="B45" s="11" t="e">
        <f>OR(B46,B47)</f>
        <v>#REF!</v>
      </c>
      <c r="C45" s="11" t="e">
        <f t="array" ref="C45">INDEX([1]Тарифы!$AB$86:$AB$108,MATCH(#REF!,[1]Тарифы!$Y$86:$Y$108,0))</f>
        <v>#REF!</v>
      </c>
      <c r="E45" s="65">
        <v>1</v>
      </c>
      <c r="F45" s="66" t="s">
        <v>62</v>
      </c>
      <c r="G45" s="67"/>
      <c r="H45" s="67"/>
      <c r="I45" s="67"/>
      <c r="J45" s="67"/>
      <c r="K45" s="67"/>
      <c r="L45" s="68"/>
      <c r="M45" s="69"/>
    </row>
    <row r="46" spans="1:13" ht="15.75" customHeight="1" x14ac:dyDescent="0.25">
      <c r="A46" s="11"/>
      <c r="B46" s="11" t="e">
        <f>AND($C45="Водоснабжение",$C46&lt;&gt;"Тариф на транспортировку воды",$C46&lt;&gt;"Тариф на техническую воду")</f>
        <v>#REF!</v>
      </c>
      <c r="C46" s="11" t="e">
        <f t="array" ref="C46">INDEX([1]Тарифы!$AC$86:$AC$108,MATCH(#REF!,[1]Тарифы!$Y$86:$Y$108,0))</f>
        <v>#REF!</v>
      </c>
      <c r="E46" s="70" t="s">
        <v>53</v>
      </c>
      <c r="F46" s="71" t="s">
        <v>63</v>
      </c>
      <c r="G46" s="72"/>
      <c r="H46" s="73" t="s">
        <v>64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</row>
    <row r="47" spans="1:13" ht="15.75" customHeight="1" x14ac:dyDescent="0.25">
      <c r="B47" s="11" t="e">
        <f>AND($C45="Водоснабжение",OR(region_name&lt;&gt;"Ленинградская область",$C46&lt;&gt;"Тариф на транспортировку воды"),$C46&lt;&gt;"Тариф на техническую воду")</f>
        <v>#REF!</v>
      </c>
      <c r="E47" s="29" t="s">
        <v>55</v>
      </c>
      <c r="F47" s="71" t="s">
        <v>65</v>
      </c>
      <c r="G47" s="72"/>
      <c r="H47" s="75" t="s">
        <v>64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</row>
    <row r="48" spans="1:13" ht="15.75" customHeight="1" x14ac:dyDescent="0.25">
      <c r="B48" s="11" t="e">
        <f>B49</f>
        <v>#REF!</v>
      </c>
      <c r="E48" s="29">
        <v>2</v>
      </c>
      <c r="F48" s="66" t="s">
        <v>66</v>
      </c>
      <c r="G48" s="67"/>
      <c r="H48" s="67"/>
      <c r="I48" s="67"/>
      <c r="J48" s="67"/>
      <c r="K48" s="67"/>
      <c r="L48" s="68"/>
      <c r="M48" s="69"/>
    </row>
    <row r="49" spans="1:13" ht="15.75" customHeight="1" x14ac:dyDescent="0.25">
      <c r="B49" s="11" t="e">
        <f>$C45="Водоснабжение"</f>
        <v>#REF!</v>
      </c>
      <c r="E49" s="29" t="s">
        <v>67</v>
      </c>
      <c r="F49" s="71" t="s">
        <v>68</v>
      </c>
      <c r="G49" s="72"/>
      <c r="H49" s="75" t="s">
        <v>69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</row>
    <row r="50" spans="1:13" ht="15.75" customHeight="1" x14ac:dyDescent="0.25">
      <c r="B50" s="11" t="e">
        <f>OR(B51,#REF!)</f>
        <v>#REF!</v>
      </c>
      <c r="E50" s="29">
        <v>3</v>
      </c>
      <c r="F50" s="66" t="s">
        <v>70</v>
      </c>
      <c r="G50" s="67"/>
      <c r="H50" s="67"/>
      <c r="I50" s="67"/>
      <c r="J50" s="67"/>
      <c r="K50" s="67"/>
      <c r="L50" s="68"/>
      <c r="M50" s="69"/>
    </row>
    <row r="51" spans="1:13" ht="15.75" customHeight="1" x14ac:dyDescent="0.25">
      <c r="B51" s="11" t="e">
        <f>$C45="Водоснабжение"</f>
        <v>#REF!</v>
      </c>
      <c r="E51" s="29" t="s">
        <v>39</v>
      </c>
      <c r="F51" s="71" t="s">
        <v>71</v>
      </c>
      <c r="G51" s="72"/>
      <c r="H51" s="75" t="s">
        <v>64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</row>
    <row r="52" spans="1:13" ht="15.75" customHeight="1" x14ac:dyDescent="0.25">
      <c r="B52" s="11" t="e">
        <f>#REF!="Водоотведение"</f>
        <v>#REF!</v>
      </c>
      <c r="E52" s="76" t="s">
        <v>41</v>
      </c>
      <c r="F52" s="71" t="s">
        <v>72</v>
      </c>
      <c r="G52" s="72"/>
      <c r="H52" s="75" t="s">
        <v>73</v>
      </c>
      <c r="I52" s="74">
        <v>3.3236747529200357</v>
      </c>
      <c r="J52" s="74">
        <v>3.3236747529200357</v>
      </c>
      <c r="K52" s="74">
        <v>3.3236747529200357</v>
      </c>
      <c r="L52" s="74">
        <v>3.3236747529200357</v>
      </c>
      <c r="M52" s="74">
        <v>3.3236747529200357</v>
      </c>
    </row>
    <row r="53" spans="1:13" ht="15.75" hidden="1" customHeight="1" x14ac:dyDescent="0.25">
      <c r="B53" s="11"/>
      <c r="E53" s="77"/>
      <c r="F53" s="78"/>
      <c r="G53" s="79"/>
      <c r="H53" s="80"/>
      <c r="I53" s="81"/>
      <c r="J53" s="81"/>
      <c r="K53" s="81"/>
      <c r="L53" s="81"/>
      <c r="M53" s="82"/>
    </row>
    <row r="54" spans="1:13" ht="60" customHeight="1" x14ac:dyDescent="0.25">
      <c r="B54" s="11" t="b">
        <v>1</v>
      </c>
      <c r="E54" s="83" t="s">
        <v>74</v>
      </c>
      <c r="F54" s="84"/>
      <c r="G54" s="84"/>
      <c r="H54" s="84"/>
      <c r="I54" s="84"/>
      <c r="J54" s="84"/>
      <c r="K54" s="84"/>
      <c r="L54" s="84"/>
      <c r="M54" s="85"/>
    </row>
    <row r="55" spans="1:13" x14ac:dyDescent="0.25">
      <c r="B55" s="11" t="b">
        <v>1</v>
      </c>
      <c r="E55" s="86" t="s">
        <v>18</v>
      </c>
      <c r="F55" s="15" t="s">
        <v>46</v>
      </c>
      <c r="G55" s="15"/>
      <c r="H55" s="15"/>
      <c r="I55" s="19" t="s">
        <v>21</v>
      </c>
      <c r="J55" s="19"/>
      <c r="K55" s="19"/>
      <c r="L55" s="19"/>
      <c r="M55" s="19"/>
    </row>
    <row r="56" spans="1:13" x14ac:dyDescent="0.25">
      <c r="B56" s="11" t="b">
        <v>1</v>
      </c>
      <c r="E56" s="86"/>
      <c r="F56" s="15"/>
      <c r="G56" s="15"/>
      <c r="H56" s="15"/>
      <c r="I56" s="23" t="s">
        <v>22</v>
      </c>
      <c r="J56" s="24" t="s">
        <v>23</v>
      </c>
      <c r="K56" s="25" t="s">
        <v>24</v>
      </c>
      <c r="L56" s="26" t="s">
        <v>25</v>
      </c>
      <c r="M56" s="26" t="s">
        <v>26</v>
      </c>
    </row>
    <row r="57" spans="1:13" ht="13.5" customHeight="1" x14ac:dyDescent="0.25">
      <c r="A57" s="11"/>
      <c r="B57" s="11" t="e">
        <f>B45</f>
        <v>#REF!</v>
      </c>
      <c r="C57" s="11" t="e">
        <f t="array" ref="C57">INDEX([1]Тарифы!$AB$86:$AB$108,MATCH($C58,[1]Тарифы!$Y$86:$Y$108,0))</f>
        <v>#REF!</v>
      </c>
      <c r="E57" s="65">
        <v>1</v>
      </c>
      <c r="F57" s="66" t="s">
        <v>62</v>
      </c>
      <c r="G57" s="67"/>
      <c r="H57" s="67"/>
      <c r="I57" s="67"/>
      <c r="J57" s="67"/>
      <c r="K57" s="87"/>
      <c r="L57" s="69"/>
      <c r="M57" s="69"/>
    </row>
    <row r="58" spans="1:13" ht="13.5" customHeight="1" x14ac:dyDescent="0.25">
      <c r="A58" s="11"/>
      <c r="B58" s="11" t="e">
        <f>B46</f>
        <v>#REF!</v>
      </c>
      <c r="C58" s="11" t="e">
        <f t="array" ref="C58">INDEX([1]Тарифы!$Y$86:$Y$108,MATCH(#REF!,[1]Тарифы!$X$86:$X$108,0))</f>
        <v>#REF!</v>
      </c>
      <c r="E58" s="70" t="s">
        <v>53</v>
      </c>
      <c r="F58" s="88" t="s">
        <v>63</v>
      </c>
      <c r="G58" s="89"/>
      <c r="H58" s="75" t="s">
        <v>64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</row>
    <row r="59" spans="1:13" ht="13.5" customHeight="1" x14ac:dyDescent="0.25">
      <c r="B59" s="11" t="e">
        <f>B58</f>
        <v>#REF!</v>
      </c>
      <c r="E59" s="29"/>
      <c r="F59" s="90" t="s">
        <v>75</v>
      </c>
      <c r="G59" s="90"/>
      <c r="H59" s="91"/>
      <c r="I59" s="30" t="s">
        <v>76</v>
      </c>
      <c r="J59" s="30">
        <v>0</v>
      </c>
      <c r="K59" s="30">
        <v>0</v>
      </c>
      <c r="L59" s="30">
        <v>0</v>
      </c>
      <c r="M59" s="30">
        <v>0</v>
      </c>
    </row>
    <row r="60" spans="1:13" ht="13.5" customHeight="1" x14ac:dyDescent="0.25">
      <c r="B60" s="11" t="e">
        <f>B47</f>
        <v>#REF!</v>
      </c>
      <c r="E60" s="29" t="s">
        <v>55</v>
      </c>
      <c r="F60" s="92" t="s">
        <v>65</v>
      </c>
      <c r="G60" s="92"/>
      <c r="H60" s="75" t="s">
        <v>64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</row>
    <row r="61" spans="1:13" ht="13.5" customHeight="1" x14ac:dyDescent="0.25">
      <c r="B61" s="11" t="e">
        <f>B60</f>
        <v>#REF!</v>
      </c>
      <c r="E61" s="29"/>
      <c r="F61" s="90" t="s">
        <v>75</v>
      </c>
      <c r="G61" s="90"/>
      <c r="H61" s="91"/>
      <c r="I61" s="30" t="s">
        <v>76</v>
      </c>
      <c r="J61" s="30">
        <v>0</v>
      </c>
      <c r="K61" s="30">
        <v>0</v>
      </c>
      <c r="L61" s="30">
        <v>0</v>
      </c>
      <c r="M61" s="30">
        <v>0</v>
      </c>
    </row>
    <row r="62" spans="1:13" ht="13.5" customHeight="1" x14ac:dyDescent="0.25">
      <c r="B62" s="11" t="e">
        <f>B48</f>
        <v>#REF!</v>
      </c>
      <c r="E62" s="29">
        <v>2</v>
      </c>
      <c r="F62" s="28" t="s">
        <v>66</v>
      </c>
      <c r="G62" s="33"/>
      <c r="H62" s="33"/>
      <c r="I62" s="33"/>
      <c r="J62" s="33"/>
      <c r="K62" s="93"/>
      <c r="L62" s="69"/>
      <c r="M62" s="69"/>
    </row>
    <row r="63" spans="1:13" ht="13.5" customHeight="1" x14ac:dyDescent="0.25">
      <c r="B63" s="11" t="e">
        <f>B49</f>
        <v>#REF!</v>
      </c>
      <c r="E63" s="29" t="s">
        <v>67</v>
      </c>
      <c r="F63" s="71" t="s">
        <v>68</v>
      </c>
      <c r="G63" s="94"/>
      <c r="H63" s="75" t="s">
        <v>64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</row>
    <row r="64" spans="1:13" ht="13.5" customHeight="1" x14ac:dyDescent="0.25">
      <c r="B64" s="11" t="e">
        <f>B63</f>
        <v>#REF!</v>
      </c>
      <c r="E64" s="29"/>
      <c r="F64" s="90" t="s">
        <v>75</v>
      </c>
      <c r="G64" s="90"/>
      <c r="H64" s="91"/>
      <c r="I64" s="30" t="s">
        <v>76</v>
      </c>
      <c r="J64" s="30">
        <v>0</v>
      </c>
      <c r="K64" s="30">
        <v>0</v>
      </c>
      <c r="L64" s="30">
        <v>0</v>
      </c>
      <c r="M64" s="30">
        <v>0</v>
      </c>
    </row>
    <row r="65" spans="2:13" ht="13.5" customHeight="1" x14ac:dyDescent="0.25">
      <c r="B65" s="11" t="e">
        <f>B50</f>
        <v>#REF!</v>
      </c>
      <c r="E65" s="29">
        <v>3</v>
      </c>
      <c r="F65" s="28" t="s">
        <v>70</v>
      </c>
      <c r="G65" s="33"/>
      <c r="H65" s="33"/>
      <c r="I65" s="33"/>
      <c r="J65" s="33"/>
      <c r="K65" s="93"/>
      <c r="L65" s="69"/>
      <c r="M65" s="69"/>
    </row>
    <row r="66" spans="2:13" ht="13.5" customHeight="1" x14ac:dyDescent="0.25">
      <c r="B66" s="11" t="e">
        <f>B51</f>
        <v>#REF!</v>
      </c>
      <c r="E66" s="29" t="s">
        <v>39</v>
      </c>
      <c r="F66" s="71" t="s">
        <v>71</v>
      </c>
      <c r="G66" s="94"/>
      <c r="H66" s="75" t="s">
        <v>64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</row>
    <row r="67" spans="2:13" ht="13.5" customHeight="1" x14ac:dyDescent="0.25">
      <c r="B67" s="11" t="e">
        <f>B66</f>
        <v>#REF!</v>
      </c>
      <c r="E67" s="95"/>
      <c r="F67" s="96" t="s">
        <v>75</v>
      </c>
      <c r="G67" s="97"/>
      <c r="H67" s="91"/>
      <c r="I67" s="30" t="s">
        <v>76</v>
      </c>
      <c r="J67" s="30">
        <v>0</v>
      </c>
      <c r="K67" s="30">
        <v>0</v>
      </c>
      <c r="L67" s="30">
        <v>0</v>
      </c>
      <c r="M67" s="30">
        <v>0</v>
      </c>
    </row>
    <row r="68" spans="2:13" ht="13.5" customHeight="1" x14ac:dyDescent="0.25">
      <c r="B68" s="11" t="e">
        <f>#REF!</f>
        <v>#REF!</v>
      </c>
      <c r="E68" s="76" t="s">
        <v>41</v>
      </c>
      <c r="F68" s="71" t="s">
        <v>72</v>
      </c>
      <c r="G68" s="94"/>
      <c r="H68" s="75" t="s">
        <v>64</v>
      </c>
      <c r="I68" s="30">
        <v>3.3236747529200357</v>
      </c>
      <c r="J68" s="30">
        <v>3.3236747529200357</v>
      </c>
      <c r="K68" s="30">
        <v>3.3236747529200357</v>
      </c>
      <c r="L68" s="30">
        <v>3.3236747529200357</v>
      </c>
      <c r="M68" s="30">
        <v>3.3236747529200357</v>
      </c>
    </row>
    <row r="69" spans="2:13" ht="13.5" customHeight="1" x14ac:dyDescent="0.25">
      <c r="B69" s="11" t="e">
        <f>B68</f>
        <v>#REF!</v>
      </c>
      <c r="E69" s="76"/>
      <c r="F69" s="90" t="s">
        <v>75</v>
      </c>
      <c r="G69" s="90"/>
      <c r="H69" s="91"/>
      <c r="I69" s="30" t="s">
        <v>76</v>
      </c>
      <c r="J69" s="30">
        <v>0</v>
      </c>
      <c r="K69" s="30">
        <v>0</v>
      </c>
      <c r="L69" s="30">
        <v>0</v>
      </c>
      <c r="M69" s="30">
        <v>0</v>
      </c>
    </row>
    <row r="70" spans="2:13" ht="13.5" customHeight="1" x14ac:dyDescent="0.25">
      <c r="B70" s="11"/>
      <c r="E70" s="98" t="s">
        <v>77</v>
      </c>
      <c r="F70" s="98"/>
      <c r="G70" s="98"/>
      <c r="H70" s="98"/>
      <c r="I70" s="98"/>
      <c r="J70" s="98"/>
      <c r="K70" s="98"/>
      <c r="L70" s="98"/>
      <c r="M70" s="98"/>
    </row>
    <row r="71" spans="2:13" ht="15.75" customHeight="1" x14ac:dyDescent="0.25">
      <c r="E71" s="99" t="s">
        <v>78</v>
      </c>
      <c r="F71" s="99"/>
      <c r="G71" s="99"/>
      <c r="H71" s="99"/>
      <c r="I71" s="99"/>
      <c r="J71" s="99"/>
      <c r="K71" s="99"/>
      <c r="L71" s="99"/>
      <c r="M71" s="99"/>
    </row>
    <row r="72" spans="2:13" ht="21.75" customHeight="1" x14ac:dyDescent="0.25">
      <c r="E72" s="100" t="s">
        <v>18</v>
      </c>
      <c r="F72" s="101" t="s">
        <v>46</v>
      </c>
      <c r="G72" s="101"/>
      <c r="H72" s="23" t="s">
        <v>20</v>
      </c>
      <c r="I72" s="102" t="s">
        <v>79</v>
      </c>
      <c r="J72" s="102" t="s">
        <v>80</v>
      </c>
      <c r="K72" s="102" t="s">
        <v>81</v>
      </c>
      <c r="L72" s="102" t="s">
        <v>82</v>
      </c>
      <c r="M72" s="69" t="s">
        <v>83</v>
      </c>
    </row>
    <row r="73" spans="2:13" ht="12.75" customHeight="1" x14ac:dyDescent="0.25">
      <c r="E73" s="100" t="s">
        <v>51</v>
      </c>
      <c r="F73" s="103" t="s">
        <v>84</v>
      </c>
      <c r="G73" s="104"/>
      <c r="H73" s="23"/>
      <c r="I73" s="105">
        <v>2683.4445106400526</v>
      </c>
      <c r="J73" s="105">
        <v>4539.9211599999999</v>
      </c>
      <c r="K73" s="105">
        <v>2235.6852260225237</v>
      </c>
      <c r="L73" s="105">
        <v>4276.7033800000008</v>
      </c>
      <c r="M73" s="106"/>
    </row>
    <row r="74" spans="2:13" ht="11.25" customHeight="1" x14ac:dyDescent="0.25">
      <c r="E74" s="100" t="s">
        <v>53</v>
      </c>
      <c r="F74" s="107" t="s">
        <v>85</v>
      </c>
      <c r="G74" s="107"/>
      <c r="H74" s="100" t="s">
        <v>28</v>
      </c>
      <c r="I74" s="108">
        <v>638.0473106400525</v>
      </c>
      <c r="J74" s="108">
        <v>2391.7252200000003</v>
      </c>
      <c r="K74" s="108">
        <v>675.27582602252346</v>
      </c>
      <c r="L74" s="108">
        <v>2373.4491400000002</v>
      </c>
      <c r="M74" s="109"/>
    </row>
    <row r="75" spans="2:13" x14ac:dyDescent="0.25">
      <c r="E75" s="100" t="s">
        <v>55</v>
      </c>
      <c r="F75" s="107" t="s">
        <v>86</v>
      </c>
      <c r="G75" s="107"/>
      <c r="H75" s="100" t="s">
        <v>28</v>
      </c>
      <c r="I75" s="108">
        <v>2045.3971999999999</v>
      </c>
      <c r="J75" s="108">
        <v>2148.1959400000001</v>
      </c>
      <c r="K75" s="108">
        <v>1630.6294</v>
      </c>
      <c r="L75" s="108">
        <v>2373.4491400000002</v>
      </c>
      <c r="M75" s="109"/>
    </row>
    <row r="76" spans="2:13" x14ac:dyDescent="0.25">
      <c r="E76" s="100" t="s">
        <v>30</v>
      </c>
      <c r="F76" s="107" t="s">
        <v>87</v>
      </c>
      <c r="G76" s="107"/>
      <c r="H76" s="100" t="s">
        <v>88</v>
      </c>
      <c r="I76" s="110">
        <v>51.897999999999996</v>
      </c>
      <c r="J76" s="110">
        <v>36.304000000000002</v>
      </c>
      <c r="K76" s="110">
        <v>40.472000000000001</v>
      </c>
      <c r="L76" s="110">
        <v>34.091999999999999</v>
      </c>
      <c r="M76" s="109"/>
    </row>
    <row r="77" spans="2:13" ht="15" customHeight="1" x14ac:dyDescent="0.25">
      <c r="E77" s="100" t="s">
        <v>77</v>
      </c>
      <c r="F77" s="103" t="s">
        <v>89</v>
      </c>
      <c r="G77" s="111"/>
      <c r="H77" s="111"/>
      <c r="I77" s="111"/>
      <c r="J77" s="111"/>
      <c r="K77" s="111"/>
      <c r="L77" s="111"/>
      <c r="M77" s="109"/>
    </row>
    <row r="78" spans="2:13" x14ac:dyDescent="0.25">
      <c r="E78" s="100" t="s">
        <v>39</v>
      </c>
      <c r="F78" s="112" t="s">
        <v>63</v>
      </c>
      <c r="G78" s="112"/>
      <c r="H78" s="100" t="s">
        <v>64</v>
      </c>
      <c r="I78" s="110">
        <v>0</v>
      </c>
      <c r="J78" s="110">
        <v>0</v>
      </c>
      <c r="K78" s="110">
        <v>0</v>
      </c>
      <c r="L78" s="110">
        <v>0</v>
      </c>
      <c r="M78" s="109"/>
    </row>
    <row r="79" spans="2:13" x14ac:dyDescent="0.25">
      <c r="E79" s="100" t="s">
        <v>41</v>
      </c>
      <c r="F79" s="112" t="s">
        <v>65</v>
      </c>
      <c r="G79" s="112"/>
      <c r="H79" s="100" t="s">
        <v>64</v>
      </c>
      <c r="I79" s="110">
        <v>0</v>
      </c>
      <c r="J79" s="110">
        <v>0</v>
      </c>
      <c r="K79" s="110">
        <v>0</v>
      </c>
      <c r="L79" s="110">
        <v>0</v>
      </c>
      <c r="M79" s="109"/>
    </row>
    <row r="80" spans="2:13" ht="17.25" customHeight="1" x14ac:dyDescent="0.25">
      <c r="E80" s="100" t="s">
        <v>43</v>
      </c>
      <c r="F80" s="112" t="s">
        <v>68</v>
      </c>
      <c r="G80" s="112"/>
      <c r="H80" s="100" t="s">
        <v>64</v>
      </c>
      <c r="I80" s="110">
        <v>0.20202000000000001</v>
      </c>
      <c r="J80" s="110">
        <v>0.30303000000000002</v>
      </c>
      <c r="K80" s="110">
        <v>0</v>
      </c>
      <c r="L80" s="110">
        <v>0</v>
      </c>
      <c r="M80" s="113"/>
    </row>
    <row r="81" spans="5:13" ht="12" customHeight="1" x14ac:dyDescent="0.25">
      <c r="E81" s="12" t="s">
        <v>90</v>
      </c>
      <c r="F81" s="13"/>
      <c r="G81" s="13"/>
      <c r="H81" s="13"/>
      <c r="I81" s="13"/>
      <c r="J81" s="13"/>
      <c r="K81" s="13"/>
      <c r="L81" s="13"/>
      <c r="M81" s="14"/>
    </row>
    <row r="82" spans="5:13" x14ac:dyDescent="0.25">
      <c r="E82" s="15" t="s">
        <v>18</v>
      </c>
      <c r="F82" s="15" t="s">
        <v>91</v>
      </c>
      <c r="G82" s="114"/>
      <c r="H82" s="15" t="s">
        <v>20</v>
      </c>
      <c r="I82" s="15" t="s">
        <v>21</v>
      </c>
      <c r="J82" s="115"/>
      <c r="K82" s="115"/>
      <c r="L82" s="115"/>
      <c r="M82" s="115"/>
    </row>
    <row r="83" spans="5:13" x14ac:dyDescent="0.25">
      <c r="E83" s="15"/>
      <c r="F83" s="114"/>
      <c r="G83" s="114"/>
      <c r="H83" s="114"/>
      <c r="I83" s="23" t="s">
        <v>22</v>
      </c>
      <c r="J83" s="24" t="s">
        <v>23</v>
      </c>
      <c r="K83" s="25" t="s">
        <v>24</v>
      </c>
      <c r="L83" s="26" t="s">
        <v>25</v>
      </c>
      <c r="M83" s="26" t="s">
        <v>26</v>
      </c>
    </row>
    <row r="84" spans="5:13" ht="14.25" customHeight="1" x14ac:dyDescent="0.25">
      <c r="E84" s="26">
        <v>1</v>
      </c>
      <c r="F84" s="116" t="s">
        <v>92</v>
      </c>
      <c r="G84" s="116"/>
      <c r="H84" s="117" t="s">
        <v>28</v>
      </c>
      <c r="I84" s="26" t="s">
        <v>76</v>
      </c>
      <c r="J84" s="26" t="s">
        <v>76</v>
      </c>
      <c r="K84" s="26" t="s">
        <v>76</v>
      </c>
      <c r="L84" s="26" t="s">
        <v>76</v>
      </c>
      <c r="M84" s="26" t="s">
        <v>76</v>
      </c>
    </row>
    <row r="85" spans="5:13" ht="14.25" customHeight="1" x14ac:dyDescent="0.25">
      <c r="E85" s="118"/>
      <c r="F85" s="119"/>
      <c r="G85" s="119"/>
      <c r="H85" s="120"/>
      <c r="I85" s="118"/>
      <c r="J85" s="118"/>
      <c r="K85" s="118"/>
      <c r="L85" s="118"/>
      <c r="M85" s="118"/>
    </row>
    <row r="86" spans="5:13" ht="14.25" customHeight="1" x14ac:dyDescent="0.25">
      <c r="E86" s="118"/>
      <c r="F86" s="119"/>
      <c r="G86" s="119"/>
      <c r="H86" s="120"/>
      <c r="I86" s="118"/>
      <c r="J86" s="118"/>
      <c r="K86" s="118"/>
      <c r="L86" s="118"/>
      <c r="M86" s="118"/>
    </row>
    <row r="87" spans="5:13" ht="14.25" customHeight="1" x14ac:dyDescent="0.25">
      <c r="E87" s="118"/>
      <c r="F87" s="119"/>
      <c r="G87" s="119"/>
      <c r="H87" s="120"/>
      <c r="I87" s="118"/>
      <c r="J87" s="118"/>
      <c r="K87" s="118"/>
      <c r="L87" s="118"/>
      <c r="M87" s="118"/>
    </row>
    <row r="91" spans="5:13" x14ac:dyDescent="0.25">
      <c r="G91" s="1" t="s">
        <v>93</v>
      </c>
    </row>
  </sheetData>
  <mergeCells count="94">
    <mergeCell ref="F84:G84"/>
    <mergeCell ref="F79:G79"/>
    <mergeCell ref="F80:G80"/>
    <mergeCell ref="E81:M81"/>
    <mergeCell ref="E82:E83"/>
    <mergeCell ref="F82:G83"/>
    <mergeCell ref="H82:H83"/>
    <mergeCell ref="I82:M82"/>
    <mergeCell ref="E70:M70"/>
    <mergeCell ref="E71:M71"/>
    <mergeCell ref="F72:G72"/>
    <mergeCell ref="F73:G73"/>
    <mergeCell ref="M73:M80"/>
    <mergeCell ref="F74:G74"/>
    <mergeCell ref="F75:G75"/>
    <mergeCell ref="F76:G76"/>
    <mergeCell ref="F77:L77"/>
    <mergeCell ref="F78:G78"/>
    <mergeCell ref="F63:G63"/>
    <mergeCell ref="F64:G64"/>
    <mergeCell ref="F65:K65"/>
    <mergeCell ref="F66:G66"/>
    <mergeCell ref="F68:G68"/>
    <mergeCell ref="F69:G69"/>
    <mergeCell ref="F57:K57"/>
    <mergeCell ref="F58:G58"/>
    <mergeCell ref="F59:G59"/>
    <mergeCell ref="F60:G60"/>
    <mergeCell ref="F61:G61"/>
    <mergeCell ref="F62:K62"/>
    <mergeCell ref="F51:G51"/>
    <mergeCell ref="F52:G52"/>
    <mergeCell ref="E54:M54"/>
    <mergeCell ref="E55:E56"/>
    <mergeCell ref="F55:G56"/>
    <mergeCell ref="H55:H56"/>
    <mergeCell ref="I55:M55"/>
    <mergeCell ref="F45:K45"/>
    <mergeCell ref="F46:G46"/>
    <mergeCell ref="F47:G47"/>
    <mergeCell ref="F48:K48"/>
    <mergeCell ref="F49:G49"/>
    <mergeCell ref="F50:K50"/>
    <mergeCell ref="F40:H40"/>
    <mergeCell ref="I40:M41"/>
    <mergeCell ref="F41:H41"/>
    <mergeCell ref="E42:M42"/>
    <mergeCell ref="E43:E44"/>
    <mergeCell ref="F43:G44"/>
    <mergeCell ref="H43:H44"/>
    <mergeCell ref="I43:M43"/>
    <mergeCell ref="F34:G34"/>
    <mergeCell ref="F35:G35"/>
    <mergeCell ref="E36:M36"/>
    <mergeCell ref="E37:M37"/>
    <mergeCell ref="E38:M38"/>
    <mergeCell ref="F39:H39"/>
    <mergeCell ref="I39:M39"/>
    <mergeCell ref="E30:M30"/>
    <mergeCell ref="E31:E32"/>
    <mergeCell ref="F31:G32"/>
    <mergeCell ref="H31:H32"/>
    <mergeCell ref="I31:M31"/>
    <mergeCell ref="F33:G33"/>
    <mergeCell ref="F24:G24"/>
    <mergeCell ref="F25:G25"/>
    <mergeCell ref="F26:G26"/>
    <mergeCell ref="F27:G27"/>
    <mergeCell ref="F28:G28"/>
    <mergeCell ref="F29:G29"/>
    <mergeCell ref="F20:G20"/>
    <mergeCell ref="E21:M21"/>
    <mergeCell ref="E22:E23"/>
    <mergeCell ref="F22:G23"/>
    <mergeCell ref="H22:H23"/>
    <mergeCell ref="I22:M22"/>
    <mergeCell ref="E16:M16"/>
    <mergeCell ref="E17:E18"/>
    <mergeCell ref="F17:G18"/>
    <mergeCell ref="H17:H18"/>
    <mergeCell ref="I17:M17"/>
    <mergeCell ref="F19:G19"/>
    <mergeCell ref="E13:F13"/>
    <mergeCell ref="G13:M13"/>
    <mergeCell ref="E14:F14"/>
    <mergeCell ref="G14:M14"/>
    <mergeCell ref="E15:F15"/>
    <mergeCell ref="G15:M15"/>
    <mergeCell ref="E9:M9"/>
    <mergeCell ref="E10:M10"/>
    <mergeCell ref="E11:F11"/>
    <mergeCell ref="G11:M11"/>
    <mergeCell ref="E12:F12"/>
    <mergeCell ref="G12:M12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2025-09-09T06:58:47Z</dcterms:modified>
</cp:coreProperties>
</file>